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'видатки'!$A$1:$F$161</definedName>
  </definedNames>
  <calcPr fullCalcOnLoad="1"/>
</workbook>
</file>

<file path=xl/sharedStrings.xml><?xml version="1.0" encoding="utf-8"?>
<sst xmlns="http://schemas.openxmlformats.org/spreadsheetml/2006/main" count="289" uniqueCount="201">
  <si>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</si>
  <si>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</si>
  <si>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</si>
  <si>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</si>
  <si>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</si>
  <si>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</si>
  <si>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</si>
  <si>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</si>
  <si>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</si>
  <si>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</si>
  <si>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</si>
  <si>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</si>
  <si>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</si>
  <si>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</si>
  <si>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</si>
  <si>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</si>
  <si>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</si>
  <si>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</si>
  <si>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</si>
  <si>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</si>
  <si>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</si>
  <si>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</si>
  <si>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</si>
  <si>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</si>
  <si>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</si>
  <si>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</si>
  <si>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</si>
  <si>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</si>
  <si>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</si>
  <si>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</si>
  <si>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</si>
  <si>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</si>
  <si>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</si>
  <si>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</si>
  <si>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</si>
  <si>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</si>
  <si>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</si>
  <si>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</si>
  <si>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</si>
  <si>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</si>
  <si>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</si>
  <si>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</si>
  <si>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</si>
  <si>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</si>
  <si>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</si>
  <si>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</si>
  <si>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</si>
  <si>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</si>
  <si>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</si>
  <si>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</si>
  <si>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</si>
  <si>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</si>
  <si>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</si>
  <si>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</si>
  <si>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</si>
  <si>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</si>
  <si>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</si>
  <si>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</si>
  <si>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</si>
  <si>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</si>
  <si>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</si>
  <si>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</si>
  <si>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</si>
  <si>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</si>
  <si>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</si>
  <si>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</si>
  <si>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</si>
  <si>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</si>
  <si>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</si>
  <si>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</si>
  <si>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</si>
  <si>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</si>
  <si>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</si>
  <si>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</si>
  <si>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</si>
  <si>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</si>
  <si>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</si>
  <si>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</si>
  <si>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</si>
  <si>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</si>
  <si>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</si>
  <si>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</si>
  <si>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</si>
  <si>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</si>
  <si>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</si>
  <si>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</si>
  <si>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</si>
  <si>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</si>
  <si>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</si>
  <si>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</si>
  <si>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</si>
  <si>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</si>
  <si>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</si>
  <si>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</si>
  <si>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</si>
  <si>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</si>
  <si>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</si>
  <si>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</si>
  <si>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</si>
  <si>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</si>
  <si>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</si>
  <si>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</si>
  <si>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</si>
  <si>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</si>
  <si>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</si>
  <si>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</si>
  <si>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</si>
  <si>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</si>
  <si>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</si>
  <si>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</si>
  <si>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</si>
  <si>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</si>
  <si>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</si>
  <si>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</si>
  <si>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</si>
  <si>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</si>
  <si>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</si>
  <si>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</si>
  <si>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</si>
  <si>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</si>
  <si>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</si>
  <si>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</si>
  <si>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</si>
  <si>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</si>
  <si>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</si>
  <si>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</si>
  <si>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</si>
  <si>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</si>
  <si>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</si>
  <si>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</si>
  <si>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</si>
  <si>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</si>
  <si>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</si>
  <si>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</si>
  <si>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</si>
  <si>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</si>
  <si>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</si>
  <si>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</si>
  <si>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</si>
  <si>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</si>
  <si>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</si>
  <si>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</si>
  <si>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</si>
  <si>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</si>
  <si>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</si>
  <si>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</si>
  <si>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</si>
  <si>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</si>
  <si>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</si>
  <si>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</si>
  <si>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</si>
  <si>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</si>
  <si>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</si>
  <si>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</si>
  <si>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</si>
  <si>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</si>
  <si>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</si>
  <si>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</si>
  <si>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</si>
  <si>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</si>
  <si>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</si>
  <si>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</si>
  <si>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</si>
  <si>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</si>
  <si>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</si>
  <si>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0218240</t>
  </si>
  <si>
    <t>Заходи та роботи з територіальної оборони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</si>
  <si>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</si>
  <si>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</si>
  <si>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</si>
  <si>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</si>
  <si>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</si>
  <si>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</si>
  <si>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</si>
  <si>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</si>
  <si>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Будівництво освітніх установ та закладів</t>
  </si>
  <si>
    <t>1518775</t>
  </si>
  <si>
    <t>Інші заходи за рахунок коштів резервного фонду місцевого бюджету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</si>
  <si>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</si>
  <si>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</si>
  <si>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</si>
  <si>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 xml:space="preserve">про виконання  бюджету Нетішинської міської  територіальної громади за січень - червень 2023 року </t>
  </si>
  <si>
    <t>Касові видатки за січень - червень               2023 року</t>
  </si>
  <si>
    <t>Касові видатки за січень - червень                2023 року</t>
  </si>
  <si>
    <t>0215049</t>
  </si>
  <si>
    <t>Виконання окремих заходів з реалізації соціального проекту `Активні парки - локації здорової України`</t>
  </si>
  <si>
    <t>0216017</t>
  </si>
  <si>
    <t>Інша діяльність, пов`язана з експлуатацією об`єктів житлово-комунального господарства</t>
  </si>
  <si>
    <t>0218312</t>
  </si>
  <si>
    <t>Утилізація відходів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</si>
  <si>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</si>
  <si>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</si>
  <si>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</si>
  <si>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</si>
  <si>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</si>
  <si>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</si>
  <si>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</si>
  <si>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0217650</t>
  </si>
  <si>
    <t>Проведення експертної грошової оцінки</t>
  </si>
  <si>
    <t>Рішення тридцять дев'ятої сесії</t>
  </si>
  <si>
    <t>22.09.2023 № 39/1934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</si>
</sst>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0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18" fillId="0" borderId="10" xfId="0" applyNumberFormat="1" applyFont="1" applyBorder="1" applyAlignment="1">
      <alignment vertical="center" wrapText="1"/>
    </xf>
    <xf numFmtId="0" fontId="28" fillId="0" borderId="0" xfId="0" applyNumberFormat="1" applyFont="1" applyAlignment="1">
      <alignment horizontal="right"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8"/>
      <c r="C1" s="68" t="s">
        <v>47</v>
      </c>
      <c r="D1" s="68"/>
      <c r="E1" s="29"/>
      <c r="F1" s="29"/>
      <c r="G1" s="7"/>
    </row>
    <row r="2" spans="2:7" ht="16.5">
      <c r="B2" s="28"/>
      <c r="C2" s="42" t="s">
        <v>65</v>
      </c>
      <c r="D2" s="42"/>
      <c r="E2" s="42"/>
      <c r="F2" s="42"/>
      <c r="G2" s="7"/>
    </row>
    <row r="3" spans="2:7" ht="15.75" customHeight="1">
      <c r="B3" s="28"/>
      <c r="C3" s="42" t="s">
        <v>199</v>
      </c>
      <c r="D3" s="42"/>
      <c r="E3" s="42"/>
      <c r="F3" s="42"/>
      <c r="G3" s="2"/>
    </row>
    <row r="4" spans="2:7" ht="15.75" customHeight="1">
      <c r="B4" s="28"/>
      <c r="C4" s="68" t="s">
        <v>66</v>
      </c>
      <c r="D4" s="68"/>
      <c r="E4" s="68"/>
      <c r="F4" s="68"/>
      <c r="G4" s="2"/>
    </row>
    <row r="5" spans="2:6" ht="18.75" customHeight="1">
      <c r="B5" s="28"/>
      <c r="C5" s="42" t="s">
        <v>200</v>
      </c>
      <c r="D5" s="42"/>
      <c r="E5" s="42"/>
      <c r="F5" s="42"/>
    </row>
    <row r="6" spans="1:6" ht="16.5">
      <c r="A6" s="69" t="s">
        <v>2</v>
      </c>
      <c r="B6" s="70"/>
      <c r="C6" s="70"/>
      <c r="D6" s="70"/>
      <c r="E6" s="70"/>
      <c r="F6" s="70"/>
    </row>
    <row r="7" spans="1:6" ht="16.5">
      <c r="A7" s="69" t="s">
        <v>181</v>
      </c>
      <c r="B7" s="70"/>
      <c r="C7" s="70"/>
      <c r="D7" s="70"/>
      <c r="E7" s="70"/>
      <c r="F7" s="70"/>
    </row>
    <row r="8" spans="1:6" ht="21.75" customHeight="1">
      <c r="A8" s="57" t="s">
        <v>179</v>
      </c>
      <c r="B8" s="51"/>
      <c r="C8" s="52"/>
      <c r="D8" s="53"/>
      <c r="E8" s="10"/>
      <c r="F8" s="11"/>
    </row>
    <row r="9" spans="1:6" ht="57.75" customHeight="1">
      <c r="A9" s="48" t="s">
        <v>160</v>
      </c>
      <c r="B9" s="4" t="s">
        <v>43</v>
      </c>
      <c r="C9" s="48" t="s">
        <v>171</v>
      </c>
      <c r="D9" s="48" t="s">
        <v>182</v>
      </c>
      <c r="E9" s="47" t="s">
        <v>0</v>
      </c>
      <c r="F9" s="47" t="s">
        <v>1</v>
      </c>
    </row>
    <row r="10" spans="1:6" ht="12.75">
      <c r="A10" s="12" t="s">
        <v>3</v>
      </c>
      <c r="B10" s="13">
        <v>2</v>
      </c>
      <c r="C10" s="14">
        <v>3</v>
      </c>
      <c r="D10" s="14">
        <v>4</v>
      </c>
      <c r="E10" s="15" t="s">
        <v>4</v>
      </c>
      <c r="F10" s="15" t="s">
        <v>5</v>
      </c>
    </row>
    <row r="11" spans="1:6" ht="26.25" customHeight="1">
      <c r="A11" s="35" t="s">
        <v>69</v>
      </c>
      <c r="B11" s="36" t="s">
        <v>72</v>
      </c>
      <c r="C11" s="20">
        <f>C12</f>
        <v>148692282</v>
      </c>
      <c r="D11" s="20">
        <f>D12</f>
        <v>64032527.82</v>
      </c>
      <c r="E11" s="21">
        <f>E12</f>
        <v>-84659754.18</v>
      </c>
      <c r="F11" s="21">
        <f>F12</f>
        <v>43.06378714397564</v>
      </c>
    </row>
    <row r="12" spans="1:6" ht="26.25" customHeight="1">
      <c r="A12" s="35" t="s">
        <v>70</v>
      </c>
      <c r="B12" s="36" t="s">
        <v>71</v>
      </c>
      <c r="C12" s="20">
        <f>C13+C14+C15+C16+C17+C18+C19+C20+C21+C22+C23+C24+C25+C26+C27+C28+C33+C29+C30+C31+C32</f>
        <v>148692282</v>
      </c>
      <c r="D12" s="20">
        <f>D13+D14+D15+D16+D17+D18+D19+D20+D21+D22+D23+D24+D31+D32+D33+D25+D26+D27+D28+D29+D30</f>
        <v>64032527.82</v>
      </c>
      <c r="E12" s="21">
        <f aca="true" t="shared" si="0" ref="E12:E33">D12-C12</f>
        <v>-84659754.18</v>
      </c>
      <c r="F12" s="21">
        <f>D12/C12*100</f>
        <v>43.06378714397564</v>
      </c>
    </row>
    <row r="13" spans="1:6" ht="40.5" customHeight="1">
      <c r="A13" s="61" t="s">
        <v>76</v>
      </c>
      <c r="B13" s="62" t="s">
        <v>6</v>
      </c>
      <c r="C13" s="63">
        <v>35263216</v>
      </c>
      <c r="D13" s="63">
        <v>18657270.83</v>
      </c>
      <c r="E13" s="18">
        <f t="shared" si="0"/>
        <v>-16605945.170000002</v>
      </c>
      <c r="F13" s="18">
        <f aca="true" t="shared" si="1" ref="F13:F33">SUM(D13/C13*100)</f>
        <v>52.908591292410755</v>
      </c>
    </row>
    <row r="14" spans="1:6" ht="12.75" customHeight="1">
      <c r="A14" s="61" t="s">
        <v>77</v>
      </c>
      <c r="B14" s="62" t="s">
        <v>7</v>
      </c>
      <c r="C14" s="63">
        <v>613500</v>
      </c>
      <c r="D14" s="63">
        <v>297607</v>
      </c>
      <c r="E14" s="18">
        <f t="shared" si="0"/>
        <v>-315893</v>
      </c>
      <c r="F14" s="18">
        <f t="shared" si="1"/>
        <v>48.509698451507745</v>
      </c>
    </row>
    <row r="15" spans="1:6" ht="12.75" customHeight="1">
      <c r="A15" s="61" t="s">
        <v>78</v>
      </c>
      <c r="B15" s="62" t="s">
        <v>8</v>
      </c>
      <c r="C15" s="63">
        <f>10220697+800044</f>
        <v>11020741</v>
      </c>
      <c r="D15" s="63">
        <v>5259809.1</v>
      </c>
      <c r="E15" s="18">
        <f t="shared" si="0"/>
        <v>-5760931.9</v>
      </c>
      <c r="F15" s="18">
        <f t="shared" si="1"/>
        <v>47.72645596153652</v>
      </c>
    </row>
    <row r="16" spans="1:6" ht="27.75" customHeight="1">
      <c r="A16" s="61" t="s">
        <v>79</v>
      </c>
      <c r="B16" s="62" t="s">
        <v>9</v>
      </c>
      <c r="C16" s="63">
        <v>1992534</v>
      </c>
      <c r="D16" s="63">
        <v>1013087.53</v>
      </c>
      <c r="E16" s="18">
        <f t="shared" si="0"/>
        <v>-979446.47</v>
      </c>
      <c r="F16" s="18">
        <f t="shared" si="1"/>
        <v>50.84417781578633</v>
      </c>
    </row>
    <row r="17" spans="1:6" ht="12.75" customHeight="1">
      <c r="A17" s="61" t="s">
        <v>80</v>
      </c>
      <c r="B17" s="62" t="s">
        <v>10</v>
      </c>
      <c r="C17" s="63">
        <v>137000</v>
      </c>
      <c r="D17" s="63">
        <v>46000</v>
      </c>
      <c r="E17" s="18">
        <f t="shared" si="0"/>
        <v>-91000</v>
      </c>
      <c r="F17" s="18">
        <f t="shared" si="1"/>
        <v>33.57664233576642</v>
      </c>
    </row>
    <row r="18" spans="1:6" ht="12.75" customHeight="1">
      <c r="A18" s="61" t="s">
        <v>81</v>
      </c>
      <c r="B18" s="62" t="s">
        <v>11</v>
      </c>
      <c r="C18" s="63">
        <v>156000</v>
      </c>
      <c r="D18" s="63">
        <v>75000</v>
      </c>
      <c r="E18" s="18">
        <f t="shared" si="0"/>
        <v>-81000</v>
      </c>
      <c r="F18" s="18">
        <f t="shared" si="1"/>
        <v>48.07692307692308</v>
      </c>
    </row>
    <row r="19" spans="1:6" ht="12.75" customHeight="1">
      <c r="A19" s="61" t="s">
        <v>82</v>
      </c>
      <c r="B19" s="62" t="s">
        <v>12</v>
      </c>
      <c r="C19" s="63">
        <v>2397000</v>
      </c>
      <c r="D19" s="63">
        <v>1752005.78</v>
      </c>
      <c r="E19" s="18">
        <f t="shared" si="0"/>
        <v>-644994.22</v>
      </c>
      <c r="F19" s="18">
        <f t="shared" si="1"/>
        <v>73.09160534000834</v>
      </c>
    </row>
    <row r="20" spans="1:6" ht="28.5" customHeight="1">
      <c r="A20" s="61" t="s">
        <v>83</v>
      </c>
      <c r="B20" s="62" t="s">
        <v>13</v>
      </c>
      <c r="C20" s="63">
        <v>995000</v>
      </c>
      <c r="D20" s="63">
        <v>499714.04</v>
      </c>
      <c r="E20" s="18">
        <f t="shared" si="0"/>
        <v>-495285.96</v>
      </c>
      <c r="F20" s="18">
        <f t="shared" si="1"/>
        <v>50.222516582914565</v>
      </c>
    </row>
    <row r="21" spans="1:6" ht="25.5" customHeight="1">
      <c r="A21" s="61" t="s">
        <v>84</v>
      </c>
      <c r="B21" s="62" t="s">
        <v>14</v>
      </c>
      <c r="C21" s="63">
        <v>309600</v>
      </c>
      <c r="D21" s="63">
        <v>119700.57</v>
      </c>
      <c r="E21" s="18">
        <f t="shared" si="0"/>
        <v>-189899.43</v>
      </c>
      <c r="F21" s="18">
        <f t="shared" si="1"/>
        <v>38.66297480620155</v>
      </c>
    </row>
    <row r="22" spans="1:6" ht="12.75" customHeight="1">
      <c r="A22" s="61" t="s">
        <v>184</v>
      </c>
      <c r="B22" s="62" t="s">
        <v>185</v>
      </c>
      <c r="C22" s="63">
        <v>88281</v>
      </c>
      <c r="D22" s="63">
        <v>19617.6</v>
      </c>
      <c r="E22" s="18">
        <f t="shared" si="0"/>
        <v>-68663.4</v>
      </c>
      <c r="F22" s="18">
        <f t="shared" si="1"/>
        <v>22.221769123593976</v>
      </c>
    </row>
    <row r="23" spans="1:6" ht="12.75" customHeight="1">
      <c r="A23" s="61" t="s">
        <v>186</v>
      </c>
      <c r="B23" s="62" t="s">
        <v>187</v>
      </c>
      <c r="C23" s="63">
        <v>20100</v>
      </c>
      <c r="D23" s="63">
        <v>5200</v>
      </c>
      <c r="E23" s="18">
        <f t="shared" si="0"/>
        <v>-14900</v>
      </c>
      <c r="F23" s="18">
        <f t="shared" si="1"/>
        <v>25.870646766169152</v>
      </c>
    </row>
    <row r="24" spans="1:6" ht="12.75" customHeight="1">
      <c r="A24" s="61" t="s">
        <v>85</v>
      </c>
      <c r="B24" s="62" t="s">
        <v>15</v>
      </c>
      <c r="C24" s="63">
        <v>50235824</v>
      </c>
      <c r="D24" s="63">
        <v>23319394.16</v>
      </c>
      <c r="E24" s="18">
        <f t="shared" si="0"/>
        <v>-26916429.84</v>
      </c>
      <c r="F24" s="18">
        <f t="shared" si="1"/>
        <v>46.41985002575055</v>
      </c>
    </row>
    <row r="25" spans="1:6" ht="13.5" customHeight="1">
      <c r="A25" s="61" t="s">
        <v>86</v>
      </c>
      <c r="B25" s="62" t="s">
        <v>16</v>
      </c>
      <c r="C25" s="63">
        <v>100000</v>
      </c>
      <c r="D25" s="63">
        <v>30900</v>
      </c>
      <c r="E25" s="18">
        <f t="shared" si="0"/>
        <v>-69100</v>
      </c>
      <c r="F25" s="18">
        <f t="shared" si="1"/>
        <v>30.9</v>
      </c>
    </row>
    <row r="26" spans="1:6" ht="13.5" customHeight="1">
      <c r="A26" s="61" t="s">
        <v>87</v>
      </c>
      <c r="B26" s="62" t="s">
        <v>17</v>
      </c>
      <c r="C26" s="63">
        <v>3418175</v>
      </c>
      <c r="D26" s="63">
        <v>2012129.48</v>
      </c>
      <c r="E26" s="18">
        <f t="shared" si="0"/>
        <v>-1406045.52</v>
      </c>
      <c r="F26" s="18">
        <f t="shared" si="1"/>
        <v>58.865607524483096</v>
      </c>
    </row>
    <row r="27" spans="1:6" ht="23.25" customHeight="1">
      <c r="A27" s="61" t="s">
        <v>88</v>
      </c>
      <c r="B27" s="62" t="s">
        <v>18</v>
      </c>
      <c r="C27" s="63">
        <v>33984049</v>
      </c>
      <c r="D27" s="63">
        <v>9712815.02</v>
      </c>
      <c r="E27" s="18">
        <f t="shared" si="0"/>
        <v>-24271233.98</v>
      </c>
      <c r="F27" s="18">
        <f t="shared" si="1"/>
        <v>28.58051146289249</v>
      </c>
    </row>
    <row r="28" spans="1:6" ht="12.75" customHeight="1">
      <c r="A28" s="61" t="s">
        <v>89</v>
      </c>
      <c r="B28" s="62" t="s">
        <v>19</v>
      </c>
      <c r="C28" s="63">
        <v>37723</v>
      </c>
      <c r="D28" s="63">
        <v>37500</v>
      </c>
      <c r="E28" s="18">
        <f t="shared" si="0"/>
        <v>-223</v>
      </c>
      <c r="F28" s="18">
        <f t="shared" si="1"/>
        <v>99.40884871298678</v>
      </c>
    </row>
    <row r="29" spans="1:6" ht="12.75" customHeight="1">
      <c r="A29" s="61" t="s">
        <v>90</v>
      </c>
      <c r="B29" s="62" t="s">
        <v>20</v>
      </c>
      <c r="C29" s="63">
        <v>1289702</v>
      </c>
      <c r="D29" s="63">
        <v>458501.79</v>
      </c>
      <c r="E29" s="18">
        <f t="shared" si="0"/>
        <v>-831200.21</v>
      </c>
      <c r="F29" s="18">
        <f t="shared" si="1"/>
        <v>35.550986972184276</v>
      </c>
    </row>
    <row r="30" spans="1:6" ht="12.75" customHeight="1">
      <c r="A30" s="61" t="s">
        <v>91</v>
      </c>
      <c r="B30" s="62" t="s">
        <v>21</v>
      </c>
      <c r="C30" s="63">
        <v>1126000</v>
      </c>
      <c r="D30" s="63">
        <v>16868.5</v>
      </c>
      <c r="E30" s="18">
        <f t="shared" si="0"/>
        <v>-1109131.5</v>
      </c>
      <c r="F30" s="18">
        <f>SUM(D30/C30*100)</f>
        <v>1.4980905861456484</v>
      </c>
    </row>
    <row r="31" spans="1:6" ht="12.75" customHeight="1">
      <c r="A31" s="61" t="s">
        <v>165</v>
      </c>
      <c r="B31" s="62" t="s">
        <v>166</v>
      </c>
      <c r="C31" s="63">
        <v>5000000</v>
      </c>
      <c r="D31" s="63">
        <v>243446.42</v>
      </c>
      <c r="E31" s="18">
        <f t="shared" si="0"/>
        <v>-4756553.58</v>
      </c>
      <c r="F31" s="18">
        <f>SUM(D31/C31*100)</f>
        <v>4.8689284</v>
      </c>
    </row>
    <row r="32" spans="1:6" ht="12.75" customHeight="1">
      <c r="A32" s="61" t="s">
        <v>188</v>
      </c>
      <c r="B32" s="62" t="s">
        <v>189</v>
      </c>
      <c r="C32" s="63">
        <v>124837</v>
      </c>
      <c r="D32" s="63">
        <v>72960</v>
      </c>
      <c r="E32" s="18">
        <f t="shared" si="0"/>
        <v>-51877</v>
      </c>
      <c r="F32" s="18">
        <f>SUM(D32/C32*100)</f>
        <v>58.44421125147192</v>
      </c>
    </row>
    <row r="33" spans="1:6" ht="12.75" customHeight="1">
      <c r="A33" s="61" t="s">
        <v>92</v>
      </c>
      <c r="B33" s="62" t="s">
        <v>22</v>
      </c>
      <c r="C33" s="63">
        <v>383000</v>
      </c>
      <c r="D33" s="63">
        <v>383000</v>
      </c>
      <c r="E33" s="18">
        <f t="shared" si="0"/>
        <v>0</v>
      </c>
      <c r="F33" s="18">
        <f t="shared" si="1"/>
        <v>100</v>
      </c>
    </row>
    <row r="34" spans="1:6" ht="26.25" customHeight="1">
      <c r="A34" s="16" t="s">
        <v>73</v>
      </c>
      <c r="B34" s="19" t="s">
        <v>74</v>
      </c>
      <c r="C34" s="20">
        <f>C35</f>
        <v>230906625.26999998</v>
      </c>
      <c r="D34" s="20">
        <f>D35</f>
        <v>130282389.48999998</v>
      </c>
      <c r="E34" s="21">
        <f>E35</f>
        <v>-100624235.78</v>
      </c>
      <c r="F34" s="21">
        <f>D34/C34*100</f>
        <v>56.42210973273733</v>
      </c>
    </row>
    <row r="35" spans="1:6" ht="26.25" customHeight="1">
      <c r="A35" s="16" t="s">
        <v>75</v>
      </c>
      <c r="B35" s="19" t="s">
        <v>159</v>
      </c>
      <c r="C35" s="20">
        <f>C36+C37+C38+C39+C40+C41+C42+C43+C44+C45+C46</f>
        <v>230906625.26999998</v>
      </c>
      <c r="D35" s="20">
        <f>D36+D37+D38+D39+D40+D41+D42+D43+D44+D45+D46</f>
        <v>130282389.48999998</v>
      </c>
      <c r="E35" s="21">
        <f aca="true" t="shared" si="2" ref="E35:E46">D35-C35</f>
        <v>-100624235.78</v>
      </c>
      <c r="F35" s="21">
        <f>D35/C35*100</f>
        <v>56.42210973273733</v>
      </c>
    </row>
    <row r="36" spans="1:6" ht="25.5" customHeight="1">
      <c r="A36" s="61" t="s">
        <v>93</v>
      </c>
      <c r="B36" s="62" t="s">
        <v>49</v>
      </c>
      <c r="C36" s="63">
        <v>2615432</v>
      </c>
      <c r="D36" s="63">
        <v>1465428.08</v>
      </c>
      <c r="E36" s="18">
        <f t="shared" si="2"/>
        <v>-1150003.92</v>
      </c>
      <c r="F36" s="18">
        <f>SUM(D36/C36*100)</f>
        <v>56.030058514233986</v>
      </c>
    </row>
    <row r="37" spans="1:6" ht="12.75" customHeight="1">
      <c r="A37" s="61" t="s">
        <v>94</v>
      </c>
      <c r="B37" s="62" t="s">
        <v>23</v>
      </c>
      <c r="C37" s="63">
        <v>90330737.46</v>
      </c>
      <c r="D37" s="63">
        <v>45480705.68</v>
      </c>
      <c r="E37" s="18">
        <f t="shared" si="2"/>
        <v>-44850031.779999994</v>
      </c>
      <c r="F37" s="18">
        <f>SUM(D37/C37*100)</f>
        <v>50.3490915261703</v>
      </c>
    </row>
    <row r="38" spans="1:6" ht="25.5" customHeight="1">
      <c r="A38" s="61" t="s">
        <v>190</v>
      </c>
      <c r="B38" s="62" t="s">
        <v>191</v>
      </c>
      <c r="C38" s="63">
        <v>49116261.81</v>
      </c>
      <c r="D38" s="63">
        <v>30803560.5</v>
      </c>
      <c r="E38" s="18">
        <f t="shared" si="2"/>
        <v>-18312701.310000002</v>
      </c>
      <c r="F38" s="18">
        <f>SUM(D38/C38*100)</f>
        <v>62.715604496041756</v>
      </c>
    </row>
    <row r="39" spans="1:6" ht="12.75" customHeight="1">
      <c r="A39" s="61" t="s">
        <v>192</v>
      </c>
      <c r="B39" s="62" t="s">
        <v>193</v>
      </c>
      <c r="C39" s="63">
        <v>70796700</v>
      </c>
      <c r="D39" s="63">
        <v>43418200</v>
      </c>
      <c r="E39" s="18">
        <f t="shared" si="2"/>
        <v>-27378500</v>
      </c>
      <c r="F39" s="18">
        <f>SUM(D39/C39*100)</f>
        <v>61.32799975140084</v>
      </c>
    </row>
    <row r="40" spans="1:6" ht="25.5" customHeight="1">
      <c r="A40" s="61" t="s">
        <v>96</v>
      </c>
      <c r="B40" s="62" t="s">
        <v>51</v>
      </c>
      <c r="C40" s="63">
        <v>11198943</v>
      </c>
      <c r="D40" s="63">
        <v>5831894.42</v>
      </c>
      <c r="E40" s="18">
        <f t="shared" si="2"/>
        <v>-5367048.58</v>
      </c>
      <c r="F40" s="18">
        <f>SUM(D40/C40*100)</f>
        <v>52.075400508780156</v>
      </c>
    </row>
    <row r="41" spans="1:6" ht="12.75" customHeight="1">
      <c r="A41" s="61" t="s">
        <v>97</v>
      </c>
      <c r="B41" s="62" t="s">
        <v>24</v>
      </c>
      <c r="C41" s="63">
        <v>3478760</v>
      </c>
      <c r="D41" s="63">
        <v>1689634.13</v>
      </c>
      <c r="E41" s="18">
        <f t="shared" si="2"/>
        <v>-1789125.87</v>
      </c>
      <c r="F41" s="18">
        <f aca="true" t="shared" si="3" ref="F41:F46">SUM(D41/C41*100)</f>
        <v>48.57001144085824</v>
      </c>
    </row>
    <row r="42" spans="1:6" ht="12.75" customHeight="1">
      <c r="A42" s="61" t="s">
        <v>98</v>
      </c>
      <c r="B42" s="62" t="s">
        <v>52</v>
      </c>
      <c r="C42" s="63">
        <v>30180</v>
      </c>
      <c r="D42" s="63">
        <v>13166.08</v>
      </c>
      <c r="E42" s="18">
        <f t="shared" si="2"/>
        <v>-17013.92</v>
      </c>
      <c r="F42" s="18">
        <f t="shared" si="3"/>
        <v>43.62518223989397</v>
      </c>
    </row>
    <row r="43" spans="1:6" ht="12.75" customHeight="1">
      <c r="A43" s="61" t="s">
        <v>99</v>
      </c>
      <c r="B43" s="62" t="s">
        <v>53</v>
      </c>
      <c r="C43" s="63">
        <v>198202</v>
      </c>
      <c r="D43" s="63">
        <v>84417.07</v>
      </c>
      <c r="E43" s="18">
        <f t="shared" si="2"/>
        <v>-113784.93</v>
      </c>
      <c r="F43" s="18">
        <f t="shared" si="3"/>
        <v>42.59143197344124</v>
      </c>
    </row>
    <row r="44" spans="1:6" ht="25.5" customHeight="1">
      <c r="A44" s="61" t="s">
        <v>100</v>
      </c>
      <c r="B44" s="62" t="s">
        <v>54</v>
      </c>
      <c r="C44" s="63">
        <v>1324300</v>
      </c>
      <c r="D44" s="63">
        <v>691532.47</v>
      </c>
      <c r="E44" s="18">
        <f t="shared" si="2"/>
        <v>-632767.53</v>
      </c>
      <c r="F44" s="18">
        <f t="shared" si="3"/>
        <v>52.21871705806841</v>
      </c>
    </row>
    <row r="45" spans="1:6" ht="25.5" customHeight="1">
      <c r="A45" s="61" t="s">
        <v>101</v>
      </c>
      <c r="B45" s="62" t="s">
        <v>55</v>
      </c>
      <c r="C45" s="63">
        <v>1266394</v>
      </c>
      <c r="D45" s="63">
        <v>564096.79</v>
      </c>
      <c r="E45" s="18">
        <f t="shared" si="2"/>
        <v>-702297.21</v>
      </c>
      <c r="F45" s="18">
        <f t="shared" si="3"/>
        <v>44.54354568957213</v>
      </c>
    </row>
    <row r="46" spans="1:6" ht="36.75" customHeight="1">
      <c r="A46" s="61" t="s">
        <v>102</v>
      </c>
      <c r="B46" s="62" t="s">
        <v>56</v>
      </c>
      <c r="C46" s="63">
        <v>550715</v>
      </c>
      <c r="D46" s="63">
        <v>239754.27</v>
      </c>
      <c r="E46" s="18">
        <f t="shared" si="2"/>
        <v>-310960.73</v>
      </c>
      <c r="F46" s="18">
        <f t="shared" si="3"/>
        <v>43.53508983775637</v>
      </c>
    </row>
    <row r="47" spans="1:6" ht="25.5" customHeight="1">
      <c r="A47" s="16" t="s">
        <v>103</v>
      </c>
      <c r="B47" s="19" t="s">
        <v>161</v>
      </c>
      <c r="C47" s="22">
        <f>C48</f>
        <v>33631974.99</v>
      </c>
      <c r="D47" s="22">
        <f>D48</f>
        <v>16330351.650000002</v>
      </c>
      <c r="E47" s="23">
        <f>D47-C47</f>
        <v>-17301623.34</v>
      </c>
      <c r="F47" s="23">
        <f>D47/C47*100</f>
        <v>48.55602935853634</v>
      </c>
    </row>
    <row r="48" spans="1:6" ht="25.5" customHeight="1">
      <c r="A48" s="16" t="s">
        <v>104</v>
      </c>
      <c r="B48" s="19" t="s">
        <v>162</v>
      </c>
      <c r="C48" s="22">
        <f>C49+C50+C51+C52+C53+C54+C55+C56+C57+C58+C59+C60+C61+C62+C63+C64+C65</f>
        <v>33631974.99</v>
      </c>
      <c r="D48" s="22">
        <f>D49+D50+D51+D52+D53+D54+D55+D56+D57+D58+D59+D60+D61+D62+D65+D63+D64</f>
        <v>16330351.650000002</v>
      </c>
      <c r="E48" s="23">
        <f>D48-C48</f>
        <v>-17301623.34</v>
      </c>
      <c r="F48" s="23">
        <f>D48/C48*100</f>
        <v>48.55602935853634</v>
      </c>
    </row>
    <row r="49" spans="1:6" ht="25.5" customHeight="1">
      <c r="A49" s="61" t="s">
        <v>105</v>
      </c>
      <c r="B49" s="62" t="s">
        <v>49</v>
      </c>
      <c r="C49" s="63">
        <v>12159126.99</v>
      </c>
      <c r="D49" s="63">
        <v>6608516.15</v>
      </c>
      <c r="E49" s="18">
        <f aca="true" t="shared" si="4" ref="E49:E63">D49-C49</f>
        <v>-5550610.84</v>
      </c>
      <c r="F49" s="18">
        <f aca="true" t="shared" si="5" ref="F49:F63">SUM(D49/C49*100)</f>
        <v>54.35025191722256</v>
      </c>
    </row>
    <row r="50" spans="1:6" ht="25.5" customHeight="1">
      <c r="A50" s="61" t="s">
        <v>178</v>
      </c>
      <c r="B50" s="62" t="s">
        <v>25</v>
      </c>
      <c r="C50" s="63">
        <v>206250</v>
      </c>
      <c r="D50" s="63">
        <v>18184.07</v>
      </c>
      <c r="E50" s="18">
        <f t="shared" si="4"/>
        <v>-188065.93</v>
      </c>
      <c r="F50" s="18">
        <f t="shared" si="5"/>
        <v>8.816518787878788</v>
      </c>
    </row>
    <row r="51" spans="1:6" ht="25.5" customHeight="1">
      <c r="A51" s="61" t="s">
        <v>106</v>
      </c>
      <c r="B51" s="62" t="s">
        <v>26</v>
      </c>
      <c r="C51" s="63">
        <v>31680</v>
      </c>
      <c r="D51" s="63">
        <v>10715.92</v>
      </c>
      <c r="E51" s="18">
        <f t="shared" si="4"/>
        <v>-20964.08</v>
      </c>
      <c r="F51" s="18">
        <f t="shared" si="5"/>
        <v>33.82550505050505</v>
      </c>
    </row>
    <row r="52" spans="1:6" ht="26.25" customHeight="1">
      <c r="A52" s="61" t="s">
        <v>107</v>
      </c>
      <c r="B52" s="62" t="s">
        <v>27</v>
      </c>
      <c r="C52" s="63">
        <v>288000</v>
      </c>
      <c r="D52" s="63">
        <v>78567</v>
      </c>
      <c r="E52" s="18">
        <f t="shared" si="4"/>
        <v>-209433</v>
      </c>
      <c r="F52" s="18">
        <f t="shared" si="5"/>
        <v>27.280208333333334</v>
      </c>
    </row>
    <row r="53" spans="1:6" ht="25.5" customHeight="1">
      <c r="A53" s="61" t="s">
        <v>108</v>
      </c>
      <c r="B53" s="62" t="s">
        <v>57</v>
      </c>
      <c r="C53" s="63">
        <v>130000</v>
      </c>
      <c r="D53" s="63">
        <v>48305.93</v>
      </c>
      <c r="E53" s="18">
        <f t="shared" si="4"/>
        <v>-81694.07</v>
      </c>
      <c r="F53" s="18">
        <f t="shared" si="5"/>
        <v>37.15840769230769</v>
      </c>
    </row>
    <row r="54" spans="1:6" ht="27.75" customHeight="1">
      <c r="A54" s="61" t="s">
        <v>109</v>
      </c>
      <c r="B54" s="62" t="s">
        <v>28</v>
      </c>
      <c r="C54" s="63">
        <v>151319</v>
      </c>
      <c r="D54" s="63">
        <v>75659</v>
      </c>
      <c r="E54" s="18">
        <f t="shared" si="4"/>
        <v>-75660</v>
      </c>
      <c r="F54" s="18">
        <f t="shared" si="5"/>
        <v>49.99966957222821</v>
      </c>
    </row>
    <row r="55" spans="1:6" ht="25.5" customHeight="1">
      <c r="A55" s="61" t="s">
        <v>110</v>
      </c>
      <c r="B55" s="62" t="s">
        <v>29</v>
      </c>
      <c r="C55" s="63">
        <v>27674</v>
      </c>
      <c r="D55" s="63">
        <v>6192.47</v>
      </c>
      <c r="E55" s="18">
        <f t="shared" si="4"/>
        <v>-21481.53</v>
      </c>
      <c r="F55" s="18">
        <f t="shared" si="5"/>
        <v>22.376490568764908</v>
      </c>
    </row>
    <row r="56" spans="1:6" ht="40.5" customHeight="1">
      <c r="A56" s="61" t="s">
        <v>111</v>
      </c>
      <c r="B56" s="62" t="s">
        <v>30</v>
      </c>
      <c r="C56" s="63">
        <v>5499925</v>
      </c>
      <c r="D56" s="63">
        <v>2681519.92</v>
      </c>
      <c r="E56" s="18">
        <f t="shared" si="4"/>
        <v>-2818405.08</v>
      </c>
      <c r="F56" s="18">
        <f t="shared" si="5"/>
        <v>48.75557248507934</v>
      </c>
    </row>
    <row r="57" spans="1:6" ht="29.25" customHeight="1">
      <c r="A57" s="61" t="s">
        <v>112</v>
      </c>
      <c r="B57" s="62" t="s">
        <v>31</v>
      </c>
      <c r="C57" s="63">
        <f>5152299+36250</f>
        <v>5188549</v>
      </c>
      <c r="D57" s="63">
        <v>2711258.46</v>
      </c>
      <c r="E57" s="18">
        <f t="shared" si="4"/>
        <v>-2477290.54</v>
      </c>
      <c r="F57" s="18">
        <f t="shared" si="5"/>
        <v>52.25465655234247</v>
      </c>
    </row>
    <row r="58" spans="1:6" ht="12.75" customHeight="1">
      <c r="A58" s="61" t="s">
        <v>113</v>
      </c>
      <c r="B58" s="62" t="s">
        <v>58</v>
      </c>
      <c r="C58" s="63">
        <v>12800</v>
      </c>
      <c r="D58" s="63">
        <v>0</v>
      </c>
      <c r="E58" s="18">
        <f t="shared" si="4"/>
        <v>-12800</v>
      </c>
      <c r="F58" s="18">
        <f t="shared" si="5"/>
        <v>0</v>
      </c>
    </row>
    <row r="59" spans="1:6" ht="38.25" customHeight="1">
      <c r="A59" s="61" t="s">
        <v>194</v>
      </c>
      <c r="B59" s="62" t="s">
        <v>195</v>
      </c>
      <c r="C59" s="63">
        <v>500000</v>
      </c>
      <c r="D59" s="63">
        <v>258300</v>
      </c>
      <c r="E59" s="18">
        <f t="shared" si="4"/>
        <v>-241700</v>
      </c>
      <c r="F59" s="18">
        <f t="shared" si="5"/>
        <v>51.66</v>
      </c>
    </row>
    <row r="60" spans="1:6" ht="51">
      <c r="A60" s="61" t="s">
        <v>114</v>
      </c>
      <c r="B60" s="62" t="s">
        <v>32</v>
      </c>
      <c r="C60" s="63">
        <v>928332</v>
      </c>
      <c r="D60" s="63">
        <v>296009.74</v>
      </c>
      <c r="E60" s="18">
        <f t="shared" si="4"/>
        <v>-632322.26</v>
      </c>
      <c r="F60" s="18">
        <f t="shared" si="5"/>
        <v>31.886193732414696</v>
      </c>
    </row>
    <row r="61" spans="1:6" ht="38.25">
      <c r="A61" s="61" t="s">
        <v>115</v>
      </c>
      <c r="B61" s="62" t="s">
        <v>33</v>
      </c>
      <c r="C61" s="63">
        <v>24655</v>
      </c>
      <c r="D61" s="63">
        <v>10273.31</v>
      </c>
      <c r="E61" s="18">
        <f t="shared" si="4"/>
        <v>-14381.69</v>
      </c>
      <c r="F61" s="18">
        <f t="shared" si="5"/>
        <v>41.66826201581829</v>
      </c>
    </row>
    <row r="62" spans="1:6" ht="51">
      <c r="A62" s="61" t="s">
        <v>116</v>
      </c>
      <c r="B62" s="62" t="s">
        <v>34</v>
      </c>
      <c r="C62" s="63">
        <v>672201</v>
      </c>
      <c r="D62" s="63">
        <v>219790.97</v>
      </c>
      <c r="E62" s="18">
        <f>D62-C62</f>
        <v>-452410.03</v>
      </c>
      <c r="F62" s="18">
        <f>SUM(D62/C62*100)</f>
        <v>32.697209614386175</v>
      </c>
    </row>
    <row r="63" spans="1:6" ht="30.75" customHeight="1">
      <c r="A63" s="61" t="s">
        <v>117</v>
      </c>
      <c r="B63" s="62" t="s">
        <v>59</v>
      </c>
      <c r="C63" s="63">
        <v>178791</v>
      </c>
      <c r="D63" s="63">
        <v>92467</v>
      </c>
      <c r="E63" s="18">
        <f t="shared" si="4"/>
        <v>-86324</v>
      </c>
      <c r="F63" s="18">
        <f t="shared" si="5"/>
        <v>51.71792763617855</v>
      </c>
    </row>
    <row r="64" spans="1:6" ht="30.75" customHeight="1">
      <c r="A64" s="61" t="s">
        <v>172</v>
      </c>
      <c r="B64" s="62" t="s">
        <v>173</v>
      </c>
      <c r="C64" s="63">
        <v>309274</v>
      </c>
      <c r="D64" s="63">
        <v>107932</v>
      </c>
      <c r="E64" s="18">
        <f>D64-C64</f>
        <v>-201342</v>
      </c>
      <c r="F64" s="18">
        <f>SUM(D64/C64*100)</f>
        <v>34.898504238959625</v>
      </c>
    </row>
    <row r="65" spans="1:6" ht="30.75" customHeight="1">
      <c r="A65" s="61" t="s">
        <v>118</v>
      </c>
      <c r="B65" s="62" t="s">
        <v>12</v>
      </c>
      <c r="C65" s="63">
        <v>7323398</v>
      </c>
      <c r="D65" s="63">
        <v>3106659.71</v>
      </c>
      <c r="E65" s="18">
        <f>D65-C65</f>
        <v>-4216738.29</v>
      </c>
      <c r="F65" s="18">
        <f>SUM(D65/C65*100)</f>
        <v>42.42101426141253</v>
      </c>
    </row>
    <row r="66" spans="1:6" ht="25.5">
      <c r="A66" s="16" t="s">
        <v>119</v>
      </c>
      <c r="B66" s="19" t="s">
        <v>120</v>
      </c>
      <c r="C66" s="22">
        <f>C67</f>
        <v>35065378</v>
      </c>
      <c r="D66" s="22">
        <f>D67</f>
        <v>18364735.37</v>
      </c>
      <c r="E66" s="23">
        <f>E67</f>
        <v>-16700642.629999999</v>
      </c>
      <c r="F66" s="23">
        <f>F67</f>
        <v>52.37284300770977</v>
      </c>
    </row>
    <row r="67" spans="1:6" ht="28.5" customHeight="1">
      <c r="A67" s="16" t="s">
        <v>122</v>
      </c>
      <c r="B67" s="19" t="s">
        <v>121</v>
      </c>
      <c r="C67" s="22">
        <f>C68+C69+C70+C71+C72+C73</f>
        <v>35065378</v>
      </c>
      <c r="D67" s="22">
        <f>D68+D69+D70+D71+D72+D73</f>
        <v>18364735.37</v>
      </c>
      <c r="E67" s="23">
        <f>D67-C67</f>
        <v>-16700642.629999999</v>
      </c>
      <c r="F67" s="23">
        <f>D67/C67*100</f>
        <v>52.37284300770977</v>
      </c>
    </row>
    <row r="68" spans="1:6" ht="28.5" customHeight="1">
      <c r="A68" s="61" t="s">
        <v>123</v>
      </c>
      <c r="B68" s="62" t="s">
        <v>49</v>
      </c>
      <c r="C68" s="63">
        <v>1095177</v>
      </c>
      <c r="D68" s="63">
        <v>500159.13</v>
      </c>
      <c r="E68" s="18">
        <f aca="true" t="shared" si="6" ref="E68:E73">D68-C68</f>
        <v>-595017.87</v>
      </c>
      <c r="F68" s="18">
        <f aca="true" t="shared" si="7" ref="F68:F73">SUM(D68/C68*100)</f>
        <v>45.6692507238556</v>
      </c>
    </row>
    <row r="69" spans="1:6" ht="12.75" customHeight="1">
      <c r="A69" s="61" t="s">
        <v>124</v>
      </c>
      <c r="B69" s="62" t="s">
        <v>196</v>
      </c>
      <c r="C69" s="63">
        <v>14313307</v>
      </c>
      <c r="D69" s="63">
        <v>8482006.63</v>
      </c>
      <c r="E69" s="18">
        <f t="shared" si="6"/>
        <v>-5831300.369999999</v>
      </c>
      <c r="F69" s="18">
        <f t="shared" si="7"/>
        <v>59.25958711009274</v>
      </c>
    </row>
    <row r="70" spans="1:6" ht="12.75" customHeight="1">
      <c r="A70" s="61" t="s">
        <v>125</v>
      </c>
      <c r="B70" s="62" t="s">
        <v>35</v>
      </c>
      <c r="C70" s="63">
        <v>3475989</v>
      </c>
      <c r="D70" s="63">
        <v>1682534.91</v>
      </c>
      <c r="E70" s="18">
        <f t="shared" si="6"/>
        <v>-1793454.09</v>
      </c>
      <c r="F70" s="18">
        <f>SUM(D70/C70*100)</f>
        <v>48.40449466324548</v>
      </c>
    </row>
    <row r="71" spans="1:6" ht="12.75" customHeight="1">
      <c r="A71" s="61" t="s">
        <v>126</v>
      </c>
      <c r="B71" s="62" t="s">
        <v>36</v>
      </c>
      <c r="C71" s="63">
        <v>3142067</v>
      </c>
      <c r="D71" s="63">
        <v>1354128.55</v>
      </c>
      <c r="E71" s="18">
        <f t="shared" si="6"/>
        <v>-1787938.45</v>
      </c>
      <c r="F71" s="18">
        <f>SUM(D71/C71*100)</f>
        <v>43.09674332215068</v>
      </c>
    </row>
    <row r="72" spans="1:6" ht="25.5">
      <c r="A72" s="61" t="s">
        <v>127</v>
      </c>
      <c r="B72" s="62" t="s">
        <v>37</v>
      </c>
      <c r="C72" s="63">
        <v>9039202</v>
      </c>
      <c r="D72" s="63">
        <v>4340529.27</v>
      </c>
      <c r="E72" s="18">
        <f t="shared" si="6"/>
        <v>-4698672.73</v>
      </c>
      <c r="F72" s="18">
        <f t="shared" si="7"/>
        <v>48.01894315449527</v>
      </c>
    </row>
    <row r="73" spans="1:6" ht="26.25" customHeight="1">
      <c r="A73" s="61" t="s">
        <v>128</v>
      </c>
      <c r="B73" s="62" t="s">
        <v>38</v>
      </c>
      <c r="C73" s="63">
        <v>3999636</v>
      </c>
      <c r="D73" s="63">
        <v>2005376.88</v>
      </c>
      <c r="E73" s="18">
        <f t="shared" si="6"/>
        <v>-1994259.12</v>
      </c>
      <c r="F73" s="18">
        <f t="shared" si="7"/>
        <v>50.138984647602925</v>
      </c>
    </row>
    <row r="74" spans="1:6" ht="31.5" customHeight="1">
      <c r="A74" s="16" t="s">
        <v>131</v>
      </c>
      <c r="B74" s="19" t="s">
        <v>129</v>
      </c>
      <c r="C74" s="20">
        <f>C75</f>
        <v>3011908</v>
      </c>
      <c r="D74" s="20">
        <f>D75</f>
        <v>1563408.59</v>
      </c>
      <c r="E74" s="21">
        <f>D74-C74</f>
        <v>-1448499.41</v>
      </c>
      <c r="F74" s="21">
        <f>D74/C74*100</f>
        <v>51.90758117445819</v>
      </c>
    </row>
    <row r="75" spans="1:6" ht="40.5" customHeight="1">
      <c r="A75" s="16" t="s">
        <v>132</v>
      </c>
      <c r="B75" s="19" t="s">
        <v>130</v>
      </c>
      <c r="C75" s="20">
        <f>C76+C77+C78</f>
        <v>3011908</v>
      </c>
      <c r="D75" s="20">
        <f>D76+D77+D78</f>
        <v>1563408.59</v>
      </c>
      <c r="E75" s="21">
        <f>D75-C75</f>
        <v>-1448499.41</v>
      </c>
      <c r="F75" s="21">
        <f>D75/C75*100</f>
        <v>51.90758117445819</v>
      </c>
    </row>
    <row r="76" spans="1:6" ht="28.5" customHeight="1">
      <c r="A76" s="61" t="s">
        <v>133</v>
      </c>
      <c r="B76" s="62" t="s">
        <v>49</v>
      </c>
      <c r="C76" s="63">
        <v>2948033</v>
      </c>
      <c r="D76" s="63">
        <v>1563408.59</v>
      </c>
      <c r="E76" s="18">
        <f>D76-C76</f>
        <v>-1384624.41</v>
      </c>
      <c r="F76" s="18">
        <f>SUM(D76/C76*100)</f>
        <v>53.03226218973804</v>
      </c>
    </row>
    <row r="77" spans="1:6" ht="25.5" customHeight="1">
      <c r="A77" s="61" t="s">
        <v>134</v>
      </c>
      <c r="B77" s="62" t="s">
        <v>191</v>
      </c>
      <c r="C77" s="63">
        <v>15725</v>
      </c>
      <c r="D77" s="63">
        <v>0</v>
      </c>
      <c r="E77" s="18">
        <f>D77-C77</f>
        <v>-15725</v>
      </c>
      <c r="F77" s="18">
        <f>SUM(D77/C77*100)</f>
        <v>0</v>
      </c>
    </row>
    <row r="78" spans="1:6" ht="12.75" customHeight="1">
      <c r="A78" s="61" t="s">
        <v>135</v>
      </c>
      <c r="B78" s="62" t="s">
        <v>15</v>
      </c>
      <c r="C78" s="63">
        <v>48150</v>
      </c>
      <c r="D78" s="63">
        <v>0</v>
      </c>
      <c r="E78" s="18">
        <f>D78-C78</f>
        <v>-48150</v>
      </c>
      <c r="F78" s="18">
        <f>SUM(D78/C78*100)</f>
        <v>0</v>
      </c>
    </row>
    <row r="79" spans="1:6" ht="26.25" customHeight="1">
      <c r="A79" s="16" t="s">
        <v>137</v>
      </c>
      <c r="B79" s="19" t="s">
        <v>163</v>
      </c>
      <c r="C79" s="20">
        <f aca="true" t="shared" si="8" ref="C79:F80">C80</f>
        <v>2464319</v>
      </c>
      <c r="D79" s="20">
        <f t="shared" si="8"/>
        <v>1339303.88</v>
      </c>
      <c r="E79" s="21">
        <f t="shared" si="8"/>
        <v>-1125015.12</v>
      </c>
      <c r="F79" s="21">
        <f t="shared" si="8"/>
        <v>54.34782915685834</v>
      </c>
    </row>
    <row r="80" spans="1:6" ht="26.25" customHeight="1">
      <c r="A80" s="16" t="s">
        <v>138</v>
      </c>
      <c r="B80" s="19" t="s">
        <v>136</v>
      </c>
      <c r="C80" s="20">
        <f t="shared" si="8"/>
        <v>2464319</v>
      </c>
      <c r="D80" s="20">
        <f t="shared" si="8"/>
        <v>1339303.88</v>
      </c>
      <c r="E80" s="21">
        <f t="shared" si="8"/>
        <v>-1125015.12</v>
      </c>
      <c r="F80" s="21">
        <f t="shared" si="8"/>
        <v>54.34782915685834</v>
      </c>
    </row>
    <row r="81" spans="1:6" ht="25.5" customHeight="1">
      <c r="A81" s="61" t="s">
        <v>139</v>
      </c>
      <c r="B81" s="62" t="s">
        <v>49</v>
      </c>
      <c r="C81" s="63">
        <v>2464319</v>
      </c>
      <c r="D81" s="63">
        <v>1339303.88</v>
      </c>
      <c r="E81" s="18">
        <f>D81-C81</f>
        <v>-1125015.12</v>
      </c>
      <c r="F81" s="18">
        <f>SUM(D81/C81*100)</f>
        <v>54.34782915685834</v>
      </c>
    </row>
    <row r="82" spans="1:6" ht="27.75" customHeight="1">
      <c r="A82" s="16" t="s">
        <v>140</v>
      </c>
      <c r="B82" s="19" t="s">
        <v>141</v>
      </c>
      <c r="C82" s="20">
        <f>C83</f>
        <v>136484851</v>
      </c>
      <c r="D82" s="20">
        <f>D83</f>
        <v>54268948.87</v>
      </c>
      <c r="E82" s="21">
        <f>E83</f>
        <v>-82215902.13</v>
      </c>
      <c r="F82" s="21">
        <f>F83</f>
        <v>39.76188454057806</v>
      </c>
    </row>
    <row r="83" spans="1:6" ht="29.25" customHeight="1">
      <c r="A83" s="16" t="s">
        <v>143</v>
      </c>
      <c r="B83" s="19" t="s">
        <v>142</v>
      </c>
      <c r="C83" s="20">
        <f>C84+C85+C86+C87+C88</f>
        <v>136484851</v>
      </c>
      <c r="D83" s="20">
        <f>D84+D85+D86+D87+D88</f>
        <v>54268948.87</v>
      </c>
      <c r="E83" s="21">
        <f aca="true" t="shared" si="9" ref="E83:E89">D83-C83</f>
        <v>-82215902.13</v>
      </c>
      <c r="F83" s="21">
        <f>D83/C83*100</f>
        <v>39.76188454057806</v>
      </c>
    </row>
    <row r="84" spans="1:6" ht="24.75" customHeight="1">
      <c r="A84" s="61" t="s">
        <v>144</v>
      </c>
      <c r="B84" s="62" t="s">
        <v>49</v>
      </c>
      <c r="C84" s="63">
        <v>5571533</v>
      </c>
      <c r="D84" s="63">
        <v>3211456.16</v>
      </c>
      <c r="E84" s="18">
        <f t="shared" si="9"/>
        <v>-2360076.84</v>
      </c>
      <c r="F84" s="18">
        <f aca="true" t="shared" si="10" ref="F84:F89">SUM(D84/C84*100)</f>
        <v>57.640440431744736</v>
      </c>
    </row>
    <row r="85" spans="1:6" ht="12.75" customHeight="1">
      <c r="A85" s="61" t="s">
        <v>145</v>
      </c>
      <c r="B85" s="62" t="s">
        <v>7</v>
      </c>
      <c r="C85" s="63"/>
      <c r="D85" s="63">
        <v>0</v>
      </c>
      <c r="E85" s="18">
        <f t="shared" si="9"/>
        <v>0</v>
      </c>
      <c r="F85" s="18">
        <v>0</v>
      </c>
    </row>
    <row r="86" spans="1:6" ht="12.75" customHeight="1">
      <c r="A86" s="61" t="s">
        <v>146</v>
      </c>
      <c r="B86" s="62" t="s">
        <v>46</v>
      </c>
      <c r="C86" s="63">
        <v>36933</v>
      </c>
      <c r="D86" s="63">
        <v>20292.71</v>
      </c>
      <c r="E86" s="18">
        <f t="shared" si="9"/>
        <v>-16640.29</v>
      </c>
      <c r="F86" s="18">
        <f t="shared" si="10"/>
        <v>54.94465654022148</v>
      </c>
    </row>
    <row r="87" spans="1:6" ht="12.75" customHeight="1">
      <c r="A87" s="61" t="s">
        <v>147</v>
      </c>
      <c r="B87" s="62" t="s">
        <v>61</v>
      </c>
      <c r="C87" s="63">
        <v>28802185</v>
      </c>
      <c r="D87" s="63">
        <v>0</v>
      </c>
      <c r="E87" s="18">
        <f t="shared" si="9"/>
        <v>-28802185</v>
      </c>
      <c r="F87" s="18">
        <f t="shared" si="10"/>
        <v>0</v>
      </c>
    </row>
    <row r="88" spans="1:6" ht="12.75" customHeight="1">
      <c r="A88" s="61" t="s">
        <v>148</v>
      </c>
      <c r="B88" s="62" t="s">
        <v>62</v>
      </c>
      <c r="C88" s="63">
        <v>102074200</v>
      </c>
      <c r="D88" s="63">
        <v>51037200</v>
      </c>
      <c r="E88" s="18">
        <f t="shared" si="9"/>
        <v>-51037000</v>
      </c>
      <c r="F88" s="18">
        <f t="shared" si="10"/>
        <v>50.00009796794881</v>
      </c>
    </row>
    <row r="89" spans="1:6" ht="15" customHeight="1">
      <c r="A89" s="30" t="s">
        <v>39</v>
      </c>
      <c r="B89" s="55" t="s">
        <v>149</v>
      </c>
      <c r="C89" s="31">
        <f>C11+C34+C47+C66+C74+C79+C82</f>
        <v>590257338.26</v>
      </c>
      <c r="D89" s="31">
        <f>D11+D34+D47+D66+D74+D79+D82</f>
        <v>286181665.66999996</v>
      </c>
      <c r="E89" s="32">
        <f t="shared" si="9"/>
        <v>-304075672.59000003</v>
      </c>
      <c r="F89" s="32">
        <f t="shared" si="10"/>
        <v>48.48421986817231</v>
      </c>
    </row>
    <row r="90" spans="1:6" ht="18.75" customHeight="1">
      <c r="A90" s="43"/>
      <c r="B90" s="44"/>
      <c r="C90" s="45"/>
      <c r="D90" s="45"/>
      <c r="E90" s="45"/>
      <c r="F90" s="46"/>
    </row>
    <row r="91" spans="1:6" ht="15" customHeight="1">
      <c r="A91" s="24"/>
      <c r="B91" s="25"/>
      <c r="C91" s="26"/>
      <c r="D91" s="26"/>
      <c r="E91" s="27"/>
      <c r="F91" s="49"/>
    </row>
    <row r="92" spans="1:6" ht="16.5">
      <c r="A92" s="66" t="s">
        <v>180</v>
      </c>
      <c r="B92" s="67"/>
      <c r="C92" s="67"/>
      <c r="D92" s="67"/>
      <c r="E92" s="67"/>
      <c r="F92" s="67"/>
    </row>
    <row r="93" spans="1:6" ht="63.75">
      <c r="A93" s="48" t="s">
        <v>160</v>
      </c>
      <c r="B93" s="4" t="s">
        <v>43</v>
      </c>
      <c r="C93" s="48" t="s">
        <v>171</v>
      </c>
      <c r="D93" s="48" t="s">
        <v>183</v>
      </c>
      <c r="E93" s="47" t="s">
        <v>0</v>
      </c>
      <c r="F93" s="47" t="s">
        <v>1</v>
      </c>
    </row>
    <row r="94" spans="1:6" ht="12.75">
      <c r="A94" s="33" t="s">
        <v>3</v>
      </c>
      <c r="B94" s="13">
        <v>2</v>
      </c>
      <c r="C94" s="34">
        <v>3</v>
      </c>
      <c r="D94" s="14">
        <v>4</v>
      </c>
      <c r="E94" s="9">
        <v>5</v>
      </c>
      <c r="F94" s="9">
        <v>6</v>
      </c>
    </row>
    <row r="95" spans="1:6" ht="25.5">
      <c r="A95" s="35" t="s">
        <v>69</v>
      </c>
      <c r="B95" s="36" t="s">
        <v>150</v>
      </c>
      <c r="C95" s="37">
        <f>C96</f>
        <v>32063103</v>
      </c>
      <c r="D95" s="37">
        <f>D96</f>
        <v>21581047</v>
      </c>
      <c r="E95" s="37">
        <f>E96</f>
        <v>-10482056</v>
      </c>
      <c r="F95" s="56">
        <f>F96</f>
        <v>67.30804251852979</v>
      </c>
    </row>
    <row r="96" spans="1:6" ht="25.5">
      <c r="A96" s="35" t="s">
        <v>70</v>
      </c>
      <c r="B96" s="36" t="s">
        <v>151</v>
      </c>
      <c r="C96" s="37">
        <f>C97+C98+C99+C102+C104+C105+C106+C108+C101+C100+C103+C107</f>
        <v>32063103</v>
      </c>
      <c r="D96" s="37">
        <f>D97+D98+D99+D101+D104+D105+D106+D108+D100+D102+D103+D107</f>
        <v>21581047</v>
      </c>
      <c r="E96" s="37">
        <f>D96-C96</f>
        <v>-10482056</v>
      </c>
      <c r="F96" s="56">
        <f>D96/C96*100</f>
        <v>67.30804251852979</v>
      </c>
    </row>
    <row r="97" spans="1:6" ht="38.25">
      <c r="A97" s="17" t="s">
        <v>76</v>
      </c>
      <c r="B97" s="8" t="s">
        <v>6</v>
      </c>
      <c r="C97" s="6">
        <v>72850</v>
      </c>
      <c r="D97" s="6">
        <v>51210</v>
      </c>
      <c r="E97" s="6">
        <f>+D97-C97</f>
        <v>-21640</v>
      </c>
      <c r="F97" s="5">
        <f>+D97/C97*100</f>
        <v>70.29512697323267</v>
      </c>
    </row>
    <row r="98" spans="1:6" ht="12.75">
      <c r="A98" s="54" t="s">
        <v>78</v>
      </c>
      <c r="B98" s="8" t="s">
        <v>8</v>
      </c>
      <c r="C98" s="6">
        <v>2000000</v>
      </c>
      <c r="D98" s="6">
        <v>1060371</v>
      </c>
      <c r="E98" s="6">
        <f>+D98-C98</f>
        <v>-939629</v>
      </c>
      <c r="F98" s="5">
        <f>+D98/C98*100</f>
        <v>53.01855</v>
      </c>
    </row>
    <row r="99" spans="1:6" ht="12.75">
      <c r="A99" s="17" t="s">
        <v>85</v>
      </c>
      <c r="B99" s="8" t="s">
        <v>15</v>
      </c>
      <c r="C99" s="6">
        <v>822176</v>
      </c>
      <c r="D99" s="6">
        <v>56448</v>
      </c>
      <c r="E99" s="6">
        <f>D99-C99</f>
        <v>-765728</v>
      </c>
      <c r="F99" s="5">
        <v>0</v>
      </c>
    </row>
    <row r="100" spans="1:6" ht="12.75">
      <c r="A100" s="17" t="s">
        <v>86</v>
      </c>
      <c r="B100" s="8" t="s">
        <v>16</v>
      </c>
      <c r="C100" s="6">
        <v>85000</v>
      </c>
      <c r="D100" s="6">
        <v>84600</v>
      </c>
      <c r="E100" s="18">
        <f>D100-C100</f>
        <v>-400</v>
      </c>
      <c r="F100" s="18">
        <f>SUM(D100/C100*100)</f>
        <v>99.52941176470588</v>
      </c>
    </row>
    <row r="101" spans="1:6" ht="25.5">
      <c r="A101" s="17" t="s">
        <v>152</v>
      </c>
      <c r="B101" s="8" t="s">
        <v>63</v>
      </c>
      <c r="C101" s="6">
        <v>1550000</v>
      </c>
      <c r="D101" s="6">
        <v>1450000</v>
      </c>
      <c r="E101" s="18">
        <f>D101-C101</f>
        <v>-100000</v>
      </c>
      <c r="F101" s="18">
        <f>SUM(D101/C101*100)</f>
        <v>93.54838709677419</v>
      </c>
    </row>
    <row r="102" spans="1:6" ht="25.5">
      <c r="A102" s="50" t="s">
        <v>88</v>
      </c>
      <c r="B102" s="8" t="s">
        <v>18</v>
      </c>
      <c r="C102" s="6">
        <v>1447825</v>
      </c>
      <c r="D102" s="6">
        <v>1435020</v>
      </c>
      <c r="E102" s="6">
        <f aca="true" t="shared" si="11" ref="E102:E108">+D102-C102</f>
        <v>-12805</v>
      </c>
      <c r="F102" s="5">
        <f>+D102/C102*100</f>
        <v>99.11556990658401</v>
      </c>
    </row>
    <row r="103" spans="1:6" ht="12.75">
      <c r="A103" s="17" t="s">
        <v>197</v>
      </c>
      <c r="B103" s="8" t="s">
        <v>198</v>
      </c>
      <c r="C103" s="6">
        <v>5000</v>
      </c>
      <c r="D103" s="6">
        <v>4000</v>
      </c>
      <c r="E103" s="6">
        <f t="shared" si="11"/>
        <v>-1000</v>
      </c>
      <c r="F103" s="5">
        <f>+D103/C103*100</f>
        <v>80</v>
      </c>
    </row>
    <row r="104" spans="1:6" ht="12.75">
      <c r="A104" s="17" t="s">
        <v>167</v>
      </c>
      <c r="B104" s="8" t="s">
        <v>168</v>
      </c>
      <c r="C104" s="6">
        <v>549966</v>
      </c>
      <c r="D104" s="6">
        <v>549966</v>
      </c>
      <c r="E104" s="6">
        <f t="shared" si="11"/>
        <v>0</v>
      </c>
      <c r="F104" s="5">
        <v>0</v>
      </c>
    </row>
    <row r="105" spans="1:6" ht="63.75">
      <c r="A105" s="17" t="s">
        <v>153</v>
      </c>
      <c r="B105" s="8" t="s">
        <v>64</v>
      </c>
      <c r="C105" s="6">
        <v>198500</v>
      </c>
      <c r="D105" s="6">
        <v>64980</v>
      </c>
      <c r="E105" s="6">
        <f t="shared" si="11"/>
        <v>-133520</v>
      </c>
      <c r="F105" s="5">
        <f>+D105/C105*100</f>
        <v>32.73551637279597</v>
      </c>
    </row>
    <row r="106" spans="1:6" ht="12.75">
      <c r="A106" s="17" t="s">
        <v>165</v>
      </c>
      <c r="B106" s="8" t="s">
        <v>166</v>
      </c>
      <c r="C106" s="6">
        <v>25082000</v>
      </c>
      <c r="D106" s="6">
        <v>16723432</v>
      </c>
      <c r="E106" s="6">
        <f t="shared" si="11"/>
        <v>-8358568</v>
      </c>
      <c r="F106" s="5">
        <f>+D106/C106*100</f>
        <v>66.6750338888446</v>
      </c>
    </row>
    <row r="107" spans="1:6" ht="12.75">
      <c r="A107" s="17" t="s">
        <v>154</v>
      </c>
      <c r="B107" s="8" t="s">
        <v>45</v>
      </c>
      <c r="C107" s="6">
        <v>222786</v>
      </c>
      <c r="D107" s="6">
        <v>74020</v>
      </c>
      <c r="E107" s="18">
        <f>D107-C107</f>
        <v>-148766</v>
      </c>
      <c r="F107" s="18">
        <f>SUM(D107/C107*100)</f>
        <v>33.22470891348648</v>
      </c>
    </row>
    <row r="108" spans="1:6" ht="27.75" customHeight="1">
      <c r="A108" s="17" t="s">
        <v>92</v>
      </c>
      <c r="B108" s="8" t="s">
        <v>22</v>
      </c>
      <c r="C108" s="6">
        <v>27000</v>
      </c>
      <c r="D108" s="6">
        <v>27000</v>
      </c>
      <c r="E108" s="6">
        <f t="shared" si="11"/>
        <v>0</v>
      </c>
      <c r="F108" s="5">
        <f>+D108/C108*100</f>
        <v>100</v>
      </c>
    </row>
    <row r="109" spans="1:6" ht="27.75" customHeight="1">
      <c r="A109" s="16" t="s">
        <v>73</v>
      </c>
      <c r="B109" s="19" t="s">
        <v>74</v>
      </c>
      <c r="C109" s="37">
        <f>C110</f>
        <v>5295704.88</v>
      </c>
      <c r="D109" s="37">
        <f>D110</f>
        <v>2357485.0700000003</v>
      </c>
      <c r="E109" s="40">
        <f>E110</f>
        <v>-2938219.8099999996</v>
      </c>
      <c r="F109" s="41">
        <f>F110</f>
        <v>44.516926894914135</v>
      </c>
    </row>
    <row r="110" spans="1:6" ht="25.5">
      <c r="A110" s="16" t="s">
        <v>75</v>
      </c>
      <c r="B110" s="19" t="s">
        <v>159</v>
      </c>
      <c r="C110" s="37">
        <f>C112+C113+C114+C115+C116+C111</f>
        <v>5295704.88</v>
      </c>
      <c r="D110" s="37">
        <f>D112+D113+D114+D115+D116+D111</f>
        <v>2357485.0700000003</v>
      </c>
      <c r="E110" s="40">
        <f>D110-C110</f>
        <v>-2938219.8099999996</v>
      </c>
      <c r="F110" s="41">
        <f>D110/C110*100</f>
        <v>44.516926894914135</v>
      </c>
    </row>
    <row r="111" spans="1:6" ht="26.25" customHeight="1">
      <c r="A111" s="17" t="s">
        <v>94</v>
      </c>
      <c r="B111" s="8" t="s">
        <v>23</v>
      </c>
      <c r="C111" s="6">
        <v>4962029.88</v>
      </c>
      <c r="D111" s="6">
        <v>1918596.56</v>
      </c>
      <c r="E111" s="6">
        <f>+D111-C111</f>
        <v>-3043433.32</v>
      </c>
      <c r="F111" s="5">
        <f aca="true" t="shared" si="12" ref="F111:F116">+D111/C111*100</f>
        <v>38.6655583782982</v>
      </c>
    </row>
    <row r="112" spans="1:6" ht="26.25" customHeight="1">
      <c r="A112" s="17" t="s">
        <v>95</v>
      </c>
      <c r="B112" s="8" t="s">
        <v>50</v>
      </c>
      <c r="C112" s="6">
        <v>318675</v>
      </c>
      <c r="D112" s="6">
        <v>294959.97</v>
      </c>
      <c r="E112" s="6">
        <f>+D112-C112</f>
        <v>-23715.030000000028</v>
      </c>
      <c r="F112" s="5">
        <f t="shared" si="12"/>
        <v>92.55823958578489</v>
      </c>
    </row>
    <row r="113" spans="1:6" ht="25.5">
      <c r="A113" s="17" t="s">
        <v>155</v>
      </c>
      <c r="B113" s="8" t="s">
        <v>51</v>
      </c>
      <c r="C113" s="6"/>
      <c r="D113" s="6">
        <v>5538</v>
      </c>
      <c r="E113" s="6">
        <f>+D113-C113</f>
        <v>5538</v>
      </c>
      <c r="F113" s="5">
        <v>0</v>
      </c>
    </row>
    <row r="114" spans="1:6" ht="12.75">
      <c r="A114" s="17" t="s">
        <v>97</v>
      </c>
      <c r="B114" s="8" t="s">
        <v>24</v>
      </c>
      <c r="C114" s="6"/>
      <c r="D114" s="6">
        <v>109334.02</v>
      </c>
      <c r="E114" s="6">
        <f>+D114-C114</f>
        <v>109334.02</v>
      </c>
      <c r="F114" s="5">
        <v>0</v>
      </c>
    </row>
    <row r="115" spans="1:6" ht="25.5">
      <c r="A115" s="17" t="s">
        <v>99</v>
      </c>
      <c r="B115" s="8" t="s">
        <v>53</v>
      </c>
      <c r="C115" s="6"/>
      <c r="D115" s="6">
        <v>14056.52</v>
      </c>
      <c r="E115" s="6">
        <f>+D115-C115</f>
        <v>14056.52</v>
      </c>
      <c r="F115" s="5">
        <v>0</v>
      </c>
    </row>
    <row r="116" spans="1:6" ht="25.5">
      <c r="A116" s="50" t="s">
        <v>101</v>
      </c>
      <c r="B116" s="8" t="s">
        <v>55</v>
      </c>
      <c r="C116" s="6">
        <v>15000</v>
      </c>
      <c r="D116" s="6">
        <v>15000</v>
      </c>
      <c r="E116" s="6">
        <f>D116/C116*100</f>
        <v>100</v>
      </c>
      <c r="F116" s="5">
        <f t="shared" si="12"/>
        <v>100</v>
      </c>
    </row>
    <row r="117" spans="1:6" ht="38.25">
      <c r="A117" s="35" t="s">
        <v>103</v>
      </c>
      <c r="B117" s="19" t="s">
        <v>164</v>
      </c>
      <c r="C117" s="37">
        <f>C118</f>
        <v>30000</v>
      </c>
      <c r="D117" s="38">
        <f>D118</f>
        <v>550906.41</v>
      </c>
      <c r="E117" s="40">
        <f>E118</f>
        <v>520906.41000000003</v>
      </c>
      <c r="F117" s="41">
        <f>F118</f>
        <v>1836.3547</v>
      </c>
    </row>
    <row r="118" spans="1:6" ht="38.25">
      <c r="A118" s="35" t="s">
        <v>104</v>
      </c>
      <c r="B118" s="19" t="s">
        <v>156</v>
      </c>
      <c r="C118" s="37">
        <f>C119+C120+C121+C122+C123</f>
        <v>30000</v>
      </c>
      <c r="D118" s="37">
        <f>D119+D120+D121+D122+D123</f>
        <v>550906.41</v>
      </c>
      <c r="E118" s="40">
        <f>D118-C118</f>
        <v>520906.41000000003</v>
      </c>
      <c r="F118" s="41">
        <f>D118/C118*100</f>
        <v>1836.3547</v>
      </c>
    </row>
    <row r="119" spans="1:6" ht="25.5">
      <c r="A119" s="17" t="s">
        <v>105</v>
      </c>
      <c r="B119" s="8" t="s">
        <v>49</v>
      </c>
      <c r="C119" s="59"/>
      <c r="D119" s="59">
        <v>43090.88</v>
      </c>
      <c r="E119" s="6">
        <f>+D119-C119</f>
        <v>43090.88</v>
      </c>
      <c r="F119" s="5">
        <v>0</v>
      </c>
    </row>
    <row r="120" spans="1:6" ht="38.25">
      <c r="A120" s="17" t="s">
        <v>111</v>
      </c>
      <c r="B120" s="8" t="s">
        <v>30</v>
      </c>
      <c r="C120" s="6">
        <v>30000</v>
      </c>
      <c r="D120" s="6">
        <v>110932.93</v>
      </c>
      <c r="E120" s="6">
        <f>+D120-C120</f>
        <v>80932.93</v>
      </c>
      <c r="F120" s="5">
        <f>+D120/C120*100</f>
        <v>369.77643333333333</v>
      </c>
    </row>
    <row r="121" spans="1:6" ht="28.5" customHeight="1">
      <c r="A121" s="17" t="s">
        <v>112</v>
      </c>
      <c r="B121" s="8" t="s">
        <v>31</v>
      </c>
      <c r="C121" s="6"/>
      <c r="D121" s="6">
        <v>73771.1</v>
      </c>
      <c r="E121" s="6">
        <f>+D121-C121</f>
        <v>73771.1</v>
      </c>
      <c r="F121" s="5">
        <v>0</v>
      </c>
    </row>
    <row r="122" spans="1:6" ht="12.75" customHeight="1">
      <c r="A122" s="17" t="s">
        <v>172</v>
      </c>
      <c r="B122" s="8" t="s">
        <v>173</v>
      </c>
      <c r="C122" s="6"/>
      <c r="D122" s="6">
        <v>303107.77</v>
      </c>
      <c r="E122" s="6">
        <f>+D122-C122</f>
        <v>303107.77</v>
      </c>
      <c r="F122" s="5">
        <v>0</v>
      </c>
    </row>
    <row r="123" spans="1:6" ht="26.25" customHeight="1">
      <c r="A123" s="17" t="s">
        <v>118</v>
      </c>
      <c r="B123" s="8" t="s">
        <v>12</v>
      </c>
      <c r="C123" s="6"/>
      <c r="D123" s="6">
        <v>20003.73</v>
      </c>
      <c r="E123" s="6">
        <f>+D123-C123</f>
        <v>20003.73</v>
      </c>
      <c r="F123" s="5">
        <v>0</v>
      </c>
    </row>
    <row r="124" spans="1:6" ht="27.75" customHeight="1">
      <c r="A124" s="16" t="s">
        <v>119</v>
      </c>
      <c r="B124" s="19" t="s">
        <v>120</v>
      </c>
      <c r="C124" s="37">
        <f>C125</f>
        <v>1155080</v>
      </c>
      <c r="D124" s="38">
        <f>D125</f>
        <v>609469</v>
      </c>
      <c r="E124" s="40">
        <f>E125</f>
        <v>-545611</v>
      </c>
      <c r="F124" s="41">
        <f>F125</f>
        <v>52.76422412300447</v>
      </c>
    </row>
    <row r="125" spans="1:6" ht="25.5">
      <c r="A125" s="16" t="s">
        <v>122</v>
      </c>
      <c r="B125" s="19" t="s">
        <v>121</v>
      </c>
      <c r="C125" s="37">
        <f>C126+C127+C128+C130+C129</f>
        <v>1155080</v>
      </c>
      <c r="D125" s="37">
        <f>D126+D127+D128+D130+D129</f>
        <v>609469</v>
      </c>
      <c r="E125" s="40">
        <f>D125-C125</f>
        <v>-545611</v>
      </c>
      <c r="F125" s="41">
        <f>D125/C125*100</f>
        <v>52.76422412300447</v>
      </c>
    </row>
    <row r="126" spans="1:6" ht="12.75">
      <c r="A126" s="17" t="s">
        <v>124</v>
      </c>
      <c r="B126" s="8" t="s">
        <v>60</v>
      </c>
      <c r="C126" s="6">
        <v>885480</v>
      </c>
      <c r="D126" s="6">
        <v>395104.62</v>
      </c>
      <c r="E126" s="6">
        <f>+D126-C126</f>
        <v>-490375.38</v>
      </c>
      <c r="F126" s="5">
        <f>+D126/C126*100</f>
        <v>44.620388941591</v>
      </c>
    </row>
    <row r="127" spans="1:6" ht="12.75">
      <c r="A127" s="17" t="s">
        <v>125</v>
      </c>
      <c r="B127" s="8" t="s">
        <v>35</v>
      </c>
      <c r="C127" s="6">
        <v>9000</v>
      </c>
      <c r="D127" s="6">
        <v>24720</v>
      </c>
      <c r="E127" s="6">
        <f>+D127-C127</f>
        <v>15720</v>
      </c>
      <c r="F127" s="5">
        <f>+D127/C127*100</f>
        <v>274.6666666666667</v>
      </c>
    </row>
    <row r="128" spans="1:6" ht="12.75">
      <c r="A128" s="17" t="s">
        <v>126</v>
      </c>
      <c r="B128" s="8" t="s">
        <v>36</v>
      </c>
      <c r="C128" s="6">
        <v>25000</v>
      </c>
      <c r="D128" s="6">
        <v>1400</v>
      </c>
      <c r="E128" s="6">
        <f>+D128-C128</f>
        <v>-23600</v>
      </c>
      <c r="F128" s="5">
        <f>+D128/C128*100</f>
        <v>5.6000000000000005</v>
      </c>
    </row>
    <row r="129" spans="1:6" ht="25.5">
      <c r="A129" s="17" t="s">
        <v>127</v>
      </c>
      <c r="B129" s="8" t="s">
        <v>37</v>
      </c>
      <c r="C129" s="6">
        <v>215600</v>
      </c>
      <c r="D129" s="6">
        <v>168244.38</v>
      </c>
      <c r="E129" s="18">
        <f>D129-C129</f>
        <v>-47355.619999999995</v>
      </c>
      <c r="F129" s="18">
        <f>SUM(D129/C129*100)</f>
        <v>78.035426716141</v>
      </c>
    </row>
    <row r="130" spans="1:6" ht="25.5">
      <c r="A130" s="17" t="s">
        <v>128</v>
      </c>
      <c r="B130" s="8" t="s">
        <v>38</v>
      </c>
      <c r="C130" s="6">
        <v>20000</v>
      </c>
      <c r="D130" s="6">
        <v>20000</v>
      </c>
      <c r="E130" s="6">
        <f>+D130-C130</f>
        <v>0</v>
      </c>
      <c r="F130" s="5">
        <f>+D130/C130*100</f>
        <v>100</v>
      </c>
    </row>
    <row r="131" spans="1:6" ht="25.5">
      <c r="A131" s="16" t="s">
        <v>131</v>
      </c>
      <c r="B131" s="19" t="s">
        <v>129</v>
      </c>
      <c r="C131" s="37">
        <f>C132</f>
        <v>67702284.86</v>
      </c>
      <c r="D131" s="38">
        <f>D132</f>
        <v>12530150.35</v>
      </c>
      <c r="E131" s="40">
        <f>E132</f>
        <v>-54646940.51</v>
      </c>
      <c r="F131" s="41">
        <f>F132</f>
        <v>119.52374780854106</v>
      </c>
    </row>
    <row r="132" spans="1:6" ht="25.5" customHeight="1">
      <c r="A132" s="16" t="s">
        <v>132</v>
      </c>
      <c r="B132" s="19" t="s">
        <v>130</v>
      </c>
      <c r="C132" s="37">
        <f>C133+C134+C136+C137+C138+C135</f>
        <v>67702284.86</v>
      </c>
      <c r="D132" s="37">
        <f>D133+D134+D136+D137+D138+D135</f>
        <v>12530150.35</v>
      </c>
      <c r="E132" s="37">
        <f>E133+E134+E136+E137+E138+E135</f>
        <v>-54646940.51</v>
      </c>
      <c r="F132" s="37">
        <f>F133+F134+F136+F137+F138+F135</f>
        <v>119.52374780854106</v>
      </c>
    </row>
    <row r="133" spans="1:6" ht="25.5">
      <c r="A133" s="17" t="s">
        <v>174</v>
      </c>
      <c r="B133" s="8" t="s">
        <v>50</v>
      </c>
      <c r="C133" s="6">
        <v>2810785</v>
      </c>
      <c r="D133" s="6">
        <v>38803</v>
      </c>
      <c r="E133" s="6">
        <f>+D133-C133</f>
        <v>-2771982</v>
      </c>
      <c r="F133" s="5">
        <f aca="true" t="shared" si="13" ref="F133:F138">+D133/C133*100</f>
        <v>1.380504022897518</v>
      </c>
    </row>
    <row r="134" spans="1:6" ht="25.5">
      <c r="A134" s="17">
        <v>1511141</v>
      </c>
      <c r="B134" s="8" t="s">
        <v>50</v>
      </c>
      <c r="C134" s="6">
        <v>44494</v>
      </c>
      <c r="D134" s="6">
        <v>0</v>
      </c>
      <c r="E134" s="6">
        <f>+D134-C134</f>
        <v>-44494</v>
      </c>
      <c r="F134" s="5">
        <f t="shared" si="13"/>
        <v>0</v>
      </c>
    </row>
    <row r="135" spans="1:6" ht="12.75">
      <c r="A135" s="17" t="s">
        <v>157</v>
      </c>
      <c r="B135" s="8" t="s">
        <v>175</v>
      </c>
      <c r="C135" s="6">
        <f>47489912.63+3750000+89770.41+9992253.82</f>
        <v>61321936.86</v>
      </c>
      <c r="D135" s="6">
        <v>11399018.18</v>
      </c>
      <c r="E135" s="6">
        <f>+D135-C135</f>
        <v>-49922918.68</v>
      </c>
      <c r="F135" s="5">
        <f t="shared" si="13"/>
        <v>18.588809753391082</v>
      </c>
    </row>
    <row r="136" spans="1:6" ht="25.5">
      <c r="A136" s="17" t="s">
        <v>158</v>
      </c>
      <c r="B136" s="8" t="s">
        <v>44</v>
      </c>
      <c r="C136" s="6">
        <v>1902657</v>
      </c>
      <c r="D136" s="6">
        <v>0</v>
      </c>
      <c r="E136" s="6">
        <f>+D136-C136</f>
        <v>-1902657</v>
      </c>
      <c r="F136" s="5">
        <f t="shared" si="13"/>
        <v>0</v>
      </c>
    </row>
    <row r="137" spans="1:6" ht="25.5">
      <c r="A137" s="50" t="s">
        <v>88</v>
      </c>
      <c r="B137" s="8" t="s">
        <v>18</v>
      </c>
      <c r="C137" s="6">
        <v>525194</v>
      </c>
      <c r="D137" s="6"/>
      <c r="E137" s="6"/>
      <c r="F137" s="5">
        <f t="shared" si="13"/>
        <v>0</v>
      </c>
    </row>
    <row r="138" spans="1:6" ht="25.5">
      <c r="A138" s="17" t="s">
        <v>176</v>
      </c>
      <c r="B138" s="8" t="s">
        <v>177</v>
      </c>
      <c r="C138" s="6">
        <v>1097218</v>
      </c>
      <c r="D138" s="6">
        <v>1092329.17</v>
      </c>
      <c r="E138" s="6">
        <f>+D138-C138</f>
        <v>-4888.8300000000745</v>
      </c>
      <c r="F138" s="5">
        <f t="shared" si="13"/>
        <v>99.55443403225247</v>
      </c>
    </row>
    <row r="139" spans="1:6" ht="25.5">
      <c r="A139" s="16" t="s">
        <v>137</v>
      </c>
      <c r="B139" s="19" t="s">
        <v>169</v>
      </c>
      <c r="C139" s="37">
        <f>C140</f>
        <v>27500</v>
      </c>
      <c r="D139" s="38">
        <f>D140</f>
        <v>679700</v>
      </c>
      <c r="E139" s="40">
        <f>E140</f>
        <v>652200</v>
      </c>
      <c r="F139" s="41">
        <f>F140</f>
        <v>2471.6363636363635</v>
      </c>
    </row>
    <row r="140" spans="1:6" ht="12.75">
      <c r="A140" s="16" t="s">
        <v>138</v>
      </c>
      <c r="B140" s="19" t="s">
        <v>170</v>
      </c>
      <c r="C140" s="37">
        <f>C141</f>
        <v>27500</v>
      </c>
      <c r="D140" s="37">
        <f>D141</f>
        <v>679700</v>
      </c>
      <c r="E140" s="40">
        <f>D140-C140</f>
        <v>652200</v>
      </c>
      <c r="F140" s="41">
        <f>D140/C140*100</f>
        <v>2471.6363636363635</v>
      </c>
    </row>
    <row r="141" spans="1:6" ht="27" customHeight="1">
      <c r="A141" s="54" t="s">
        <v>139</v>
      </c>
      <c r="B141" s="8" t="s">
        <v>49</v>
      </c>
      <c r="C141" s="64">
        <v>27500</v>
      </c>
      <c r="D141" s="3">
        <v>679700</v>
      </c>
      <c r="E141" s="6">
        <f>+D141-C141</f>
        <v>652200</v>
      </c>
      <c r="F141" s="5">
        <f>+D141/C141*100</f>
        <v>2471.6363636363635</v>
      </c>
    </row>
    <row r="142" spans="1:6" ht="23.25" customHeight="1">
      <c r="A142" s="16" t="s">
        <v>140</v>
      </c>
      <c r="B142" s="19" t="s">
        <v>141</v>
      </c>
      <c r="C142" s="37">
        <f>C143</f>
        <v>81000</v>
      </c>
      <c r="D142" s="37">
        <f>D143</f>
        <v>81000</v>
      </c>
      <c r="E142" s="40">
        <f>E143</f>
        <v>0</v>
      </c>
      <c r="F142" s="41">
        <f>F143</f>
        <v>100</v>
      </c>
    </row>
    <row r="143" spans="1:6" ht="25.5">
      <c r="A143" s="16" t="s">
        <v>143</v>
      </c>
      <c r="B143" s="19" t="s">
        <v>142</v>
      </c>
      <c r="C143" s="37">
        <f>C144</f>
        <v>81000</v>
      </c>
      <c r="D143" s="37">
        <f>D144</f>
        <v>81000</v>
      </c>
      <c r="E143" s="40">
        <f>D143-C143</f>
        <v>0</v>
      </c>
      <c r="F143" s="41">
        <f>D143/C143*100</f>
        <v>100</v>
      </c>
    </row>
    <row r="144" spans="1:6" ht="24.75" customHeight="1">
      <c r="A144" s="54" t="s">
        <v>144</v>
      </c>
      <c r="B144" s="8" t="s">
        <v>49</v>
      </c>
      <c r="C144" s="64">
        <v>81000</v>
      </c>
      <c r="D144" s="3">
        <v>81000</v>
      </c>
      <c r="E144" s="6">
        <f>+D144-C144</f>
        <v>0</v>
      </c>
      <c r="F144" s="5">
        <f>+D144/C144*100</f>
        <v>100</v>
      </c>
    </row>
    <row r="145" spans="1:6" ht="12.75">
      <c r="A145" s="30"/>
      <c r="B145" s="55" t="s">
        <v>149</v>
      </c>
      <c r="C145" s="39">
        <f>C95+C109+C117+C124+C131+C139+C142</f>
        <v>106354672.74000001</v>
      </c>
      <c r="D145" s="39">
        <f>D95+D109+D117+D124+D131+D139+D142</f>
        <v>38389757.83</v>
      </c>
      <c r="E145" s="40">
        <f>D145-C145</f>
        <v>-67964914.91000001</v>
      </c>
      <c r="F145" s="41">
        <f>+D145/C145*100</f>
        <v>36.09597664208843</v>
      </c>
    </row>
    <row r="146" spans="1:6" ht="12.75">
      <c r="A146" s="49"/>
      <c r="B146" s="49"/>
      <c r="C146" s="60"/>
      <c r="D146" s="60"/>
      <c r="E146" s="49"/>
      <c r="F146" s="49"/>
    </row>
    <row r="148" spans="1:5" ht="15.75">
      <c r="A148" s="58" t="s">
        <v>67</v>
      </c>
      <c r="B148" s="58"/>
      <c r="C148" s="58"/>
      <c r="D148" s="65" t="s">
        <v>68</v>
      </c>
      <c r="E148" s="65"/>
    </row>
    <row r="149" spans="1:5" ht="15.75">
      <c r="A149" s="58"/>
      <c r="B149" s="58"/>
      <c r="C149" s="58"/>
      <c r="D149" s="58"/>
      <c r="E149" s="58"/>
    </row>
    <row r="150" spans="1:5" ht="15.75">
      <c r="A150" s="58" t="s">
        <v>40</v>
      </c>
      <c r="B150" s="58"/>
      <c r="C150" s="58"/>
      <c r="D150" s="58"/>
      <c r="E150" s="58"/>
    </row>
    <row r="151" spans="1:5" ht="15.75">
      <c r="A151" s="58" t="s">
        <v>41</v>
      </c>
      <c r="B151" s="58"/>
      <c r="C151" s="58"/>
      <c r="D151" s="58"/>
      <c r="E151" s="58"/>
    </row>
    <row r="152" spans="1:5" ht="15.75">
      <c r="A152" s="58" t="s">
        <v>42</v>
      </c>
      <c r="B152" s="58"/>
      <c r="C152" s="58"/>
      <c r="D152" s="65" t="s">
        <v>48</v>
      </c>
      <c r="E152" s="65"/>
    </row>
    <row r="153" spans="1:5" ht="15.75">
      <c r="A153" s="58"/>
      <c r="B153" s="58"/>
      <c r="C153" s="58"/>
      <c r="D153" s="58"/>
      <c r="E153" s="58"/>
    </row>
  </sheetData>
  <sheetProtection/>
  <mergeCells count="7">
    <mergeCell ref="D152:E152"/>
    <mergeCell ref="D148:E148"/>
    <mergeCell ref="A92:F92"/>
    <mergeCell ref="C1:D1"/>
    <mergeCell ref="C4:F4"/>
    <mergeCell ref="A6:F6"/>
    <mergeCell ref="A7:F7"/>
  </mergeCells>
  <conditionalFormatting sqref="A49:A65">
    <cfRule type="expression" priority="31" dxfId="0" stopIfTrue="1">
      <formula>IV49=1</formula>
    </cfRule>
  </conditionalFormatting>
  <conditionalFormatting sqref="A13:A33">
    <cfRule type="expression" priority="39" dxfId="0" stopIfTrue="1">
      <formula>IV13=1</formula>
    </cfRule>
  </conditionalFormatting>
  <conditionalFormatting sqref="B13:B33">
    <cfRule type="expression" priority="40" dxfId="0" stopIfTrue="1">
      <formula>IV13=1</formula>
    </cfRule>
  </conditionalFormatting>
  <conditionalFormatting sqref="A36:A46">
    <cfRule type="expression" priority="35" dxfId="0" stopIfTrue="1">
      <formula>IV36=1</formula>
    </cfRule>
  </conditionalFormatting>
  <conditionalFormatting sqref="B36:B46">
    <cfRule type="expression" priority="36" dxfId="0" stopIfTrue="1">
      <formula>IV36=1</formula>
    </cfRule>
  </conditionalFormatting>
  <conditionalFormatting sqref="A84:A88">
    <cfRule type="expression" priority="15" dxfId="0" stopIfTrue="1">
      <formula>IV84=1</formula>
    </cfRule>
  </conditionalFormatting>
  <conditionalFormatting sqref="B49:B65">
    <cfRule type="expression" priority="32" dxfId="0" stopIfTrue="1">
      <formula>IV49=1</formula>
    </cfRule>
  </conditionalFormatting>
  <conditionalFormatting sqref="A68:A73">
    <cfRule type="expression" priority="27" dxfId="0" stopIfTrue="1">
      <formula>IV68=1</formula>
    </cfRule>
  </conditionalFormatting>
  <conditionalFormatting sqref="B68:B73">
    <cfRule type="expression" priority="28" dxfId="0" stopIfTrue="1">
      <formula>IV68=1</formula>
    </cfRule>
  </conditionalFormatting>
  <conditionalFormatting sqref="A76:A78">
    <cfRule type="expression" priority="23" dxfId="0" stopIfTrue="1">
      <formula>IV76=1</formula>
    </cfRule>
  </conditionalFormatting>
  <conditionalFormatting sqref="B76:B78">
    <cfRule type="expression" priority="24" dxfId="0" stopIfTrue="1">
      <formula>IV76=1</formula>
    </cfRule>
  </conditionalFormatting>
  <conditionalFormatting sqref="A81">
    <cfRule type="expression" priority="19" dxfId="0" stopIfTrue="1">
      <formula>IV81=1</formula>
    </cfRule>
  </conditionalFormatting>
  <conditionalFormatting sqref="B81">
    <cfRule type="expression" priority="20" dxfId="0" stopIfTrue="1">
      <formula>IV81=1</formula>
    </cfRule>
  </conditionalFormatting>
  <conditionalFormatting sqref="B84:B88">
    <cfRule type="expression" priority="16" dxfId="0" stopIfTrue="1">
      <formula>IV84=1</formula>
    </cfRule>
  </conditionalFormatting>
  <conditionalFormatting sqref="D13:D33">
    <cfRule type="expression" priority="14" dxfId="0" stopIfTrue="1">
      <formula>IV13=1</formula>
    </cfRule>
  </conditionalFormatting>
  <conditionalFormatting sqref="D36:D46">
    <cfRule type="expression" priority="13" dxfId="0" stopIfTrue="1">
      <formula>IV36=1</formula>
    </cfRule>
  </conditionalFormatting>
  <conditionalFormatting sqref="D49:D65">
    <cfRule type="expression" priority="12" dxfId="0" stopIfTrue="1">
      <formula>IV49=1</formula>
    </cfRule>
  </conditionalFormatting>
  <conditionalFormatting sqref="D68:D73">
    <cfRule type="expression" priority="11" dxfId="0" stopIfTrue="1">
      <formula>IV68=1</formula>
    </cfRule>
  </conditionalFormatting>
  <conditionalFormatting sqref="D76:D78">
    <cfRule type="expression" priority="10" dxfId="0" stopIfTrue="1">
      <formula>IV76=1</formula>
    </cfRule>
  </conditionalFormatting>
  <conditionalFormatting sqref="D81">
    <cfRule type="expression" priority="9" dxfId="0" stopIfTrue="1">
      <formula>IV81=1</formula>
    </cfRule>
  </conditionalFormatting>
  <conditionalFormatting sqref="D84:D88">
    <cfRule type="expression" priority="8" dxfId="0" stopIfTrue="1">
      <formula>IV84=1</formula>
    </cfRule>
  </conditionalFormatting>
  <conditionalFormatting sqref="C13:C33">
    <cfRule type="expression" priority="7" dxfId="0" stopIfTrue="1">
      <formula>IV13=1</formula>
    </cfRule>
  </conditionalFormatting>
  <conditionalFormatting sqref="C36:C46">
    <cfRule type="expression" priority="6" dxfId="0" stopIfTrue="1">
      <formula>IV36=1</formula>
    </cfRule>
  </conditionalFormatting>
  <conditionalFormatting sqref="C49:C65">
    <cfRule type="expression" priority="5" dxfId="0" stopIfTrue="1">
      <formula>IV49=1</formula>
    </cfRule>
  </conditionalFormatting>
  <conditionalFormatting sqref="C68:C73">
    <cfRule type="expression" priority="4" dxfId="0" stopIfTrue="1">
      <formula>IV68=1</formula>
    </cfRule>
  </conditionalFormatting>
  <conditionalFormatting sqref="C76:C78">
    <cfRule type="expression" priority="3" dxfId="0" stopIfTrue="1">
      <formula>IV76=1</formula>
    </cfRule>
  </conditionalFormatting>
  <conditionalFormatting sqref="C81">
    <cfRule type="expression" priority="2" dxfId="0" stopIfTrue="1">
      <formula>IV81=1</formula>
    </cfRule>
  </conditionalFormatting>
  <conditionalFormatting sqref="C84:C88">
    <cfRule type="expression" priority="1" dxfId="0" stopIfTrue="1">
      <formula>IV84=1</formula>
    </cfRule>
  </conditionalFormatting>
  <printOptions/>
  <pageMargins left="0.9448818897637796" right="0.1968503937007874" top="0.53" bottom="0.2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2023-09-25T05:32:53Z</cp:lastPrinted>
  <dcterms:created xsi:type="dcterms:W3CDTF">2015-04-15T06:48:28Z</dcterms:created>
  <dcterms:modified xsi:type="dcterms:W3CDTF">2023-09-25T05:32:56Z</dcterms:modified>
  <cp:category/>
  <cp:version/>
  <cp:contentType/>
  <cp:contentStatus/>
</cp:coreProperties>
</file>